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90" windowWidth="15480" windowHeight="6390" activeTab="0"/>
  </bookViews>
  <sheets>
    <sheet name="PIV Calc" sheetId="1" r:id="rId1"/>
  </sheets>
  <definedNames>
    <definedName name="_xlnm.Print_Area" localSheetId="0">'PIV Calc'!$C$1:$I$47</definedName>
  </definedNames>
  <calcPr fullCalcOnLoad="1"/>
</workbook>
</file>

<file path=xl/comments1.xml><?xml version="1.0" encoding="utf-8"?>
<comments xmlns="http://schemas.openxmlformats.org/spreadsheetml/2006/main">
  <authors>
    <author>cmeier</author>
  </authors>
  <commentList>
    <comment ref="E27" authorId="0">
      <text>
        <r>
          <rPr>
            <sz val="8"/>
            <rFont val="Tahoma"/>
            <family val="2"/>
          </rPr>
          <t>for normal lenses app. 400 mm is the minimum
macro lenses allow for a shorter distance</t>
        </r>
      </text>
    </comment>
    <comment ref="E28" authorId="0">
      <text>
        <r>
          <rPr>
            <sz val="8"/>
            <rFont val="Tahoma"/>
            <family val="2"/>
          </rPr>
          <t>commercially available lenses with reasonable cost range from app. 20 to 300 mm focal lengths</t>
        </r>
      </text>
    </comment>
    <comment ref="E47" authorId="0">
      <text>
        <r>
          <rPr>
            <sz val="8"/>
            <rFont val="Tahoma"/>
            <family val="2"/>
          </rPr>
          <t>must be larger than above minimum dt</t>
        </r>
      </text>
    </comment>
    <comment ref="B5" authorId="0">
      <text>
        <r>
          <rPr>
            <sz val="8"/>
            <rFont val="Tahoma"/>
            <family val="2"/>
          </rPr>
          <t>data in blue color are input data
red are results of interest
black are calculated values used for further computations</t>
        </r>
      </text>
    </comment>
    <comment ref="B6" authorId="0">
      <text>
        <r>
          <rPr>
            <sz val="8"/>
            <rFont val="Tahoma"/>
            <family val="2"/>
          </rPr>
          <t>Input your estimation of expected maximum velocity.</t>
        </r>
      </text>
    </comment>
    <comment ref="B8" authorId="0">
      <text>
        <r>
          <rPr>
            <sz val="8"/>
            <rFont val="Tahoma"/>
            <family val="2"/>
          </rPr>
          <t>Press one of the 4 buttons to make a camera selection.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typically: for gas flows 1-50 µm, for liquid flows 10-500 µm</t>
        </r>
      </text>
    </comment>
    <comment ref="B17" authorId="0">
      <text>
        <r>
          <rPr>
            <sz val="8"/>
            <rFont val="Tahoma"/>
            <family val="0"/>
          </rPr>
          <t xml:space="preserve">data in blue color are input data
red are results of interest
black are calculated values used for further computations
</t>
        </r>
      </text>
    </comment>
    <comment ref="B19" authorId="0">
      <text>
        <r>
          <rPr>
            <sz val="8"/>
            <rFont val="Tahoma"/>
            <family val="2"/>
          </rPr>
          <t>the magnification that can be used depends on the camera model selected in the input box</t>
        </r>
      </text>
    </comment>
    <comment ref="B25" authorId="0">
      <text>
        <r>
          <rPr>
            <sz val="8"/>
            <rFont val="Tahoma"/>
            <family val="2"/>
          </rPr>
          <t>from the magnification a reasonable lens focal length is calculated</t>
        </r>
      </text>
    </comment>
    <comment ref="B29" authorId="0">
      <text>
        <r>
          <rPr>
            <sz val="8"/>
            <rFont val="Tahoma"/>
            <family val="2"/>
          </rPr>
          <t>table with typical lenses' focal lengths and working distances for the desired magnification</t>
        </r>
      </text>
    </comment>
    <comment ref="B33" authorId="0">
      <text>
        <r>
          <rPr>
            <sz val="8"/>
            <rFont val="Tahoma"/>
            <family val="2"/>
          </rPr>
          <t>high f# gives a small aperture and good focal depth but larger image size for small particles due to diffraction
smaller f# collects more light</t>
        </r>
      </text>
    </comment>
    <comment ref="B36" authorId="0">
      <text>
        <r>
          <rPr>
            <sz val="8"/>
            <rFont val="Tahoma"/>
            <family val="2"/>
          </rPr>
          <t>for small particles the image size is dominated by diffraction
for larger particles standard geometrical optics dominate</t>
        </r>
      </text>
    </comment>
    <comment ref="B37" authorId="0">
      <text>
        <r>
          <rPr>
            <sz val="8"/>
            <rFont val="Tahoma"/>
            <family val="2"/>
          </rPr>
          <t>for too small image size it can be useful to defocus the lens to 'smear' the image over several pixels
alternatively a larger f# can be set</t>
        </r>
      </text>
    </comment>
    <comment ref="B41" authorId="0">
      <text>
        <r>
          <rPr>
            <sz val="8"/>
            <rFont val="Tahoma"/>
            <family val="2"/>
          </rPr>
          <t>in order to get good correlation in the PIV algorithm a certain displacement of particle images between 2 frames is needed</t>
        </r>
      </text>
    </comment>
  </commentList>
</comments>
</file>

<file path=xl/sharedStrings.xml><?xml version="1.0" encoding="utf-8"?>
<sst xmlns="http://schemas.openxmlformats.org/spreadsheetml/2006/main" count="92" uniqueCount="91">
  <si>
    <t>LENS</t>
  </si>
  <si>
    <t>Camera</t>
  </si>
  <si>
    <t>AOI h</t>
  </si>
  <si>
    <t>AOI v</t>
  </si>
  <si>
    <t>LASER</t>
  </si>
  <si>
    <t>PARTICLE IMAGE</t>
  </si>
  <si>
    <t>INPUT</t>
  </si>
  <si>
    <t>OUTPUT</t>
  </si>
  <si>
    <t>Resulting Area of Interest (mm)</t>
  </si>
  <si>
    <t>Expected Velocity approx. (m/s)</t>
  </si>
  <si>
    <t>Area of Interest horizontal (mm)</t>
  </si>
  <si>
    <t>Area of Interest vertical (mm)</t>
  </si>
  <si>
    <t>size h</t>
  </si>
  <si>
    <t>size v</t>
  </si>
  <si>
    <t>pixel h</t>
  </si>
  <si>
    <t>pixel v</t>
  </si>
  <si>
    <t>pixel size</t>
  </si>
  <si>
    <t>CONDITION 1 : AOI fits fully on CCD</t>
  </si>
  <si>
    <t>Calculated Magnification horiz.</t>
  </si>
  <si>
    <t>Calculated Magnification vert.</t>
  </si>
  <si>
    <t>CONDITION 2 : Real Lens achieving desired Magnification</t>
  </si>
  <si>
    <t>Distance Lens / CCD-Chip (mm)</t>
  </si>
  <si>
    <t>Working Distance (mm)</t>
  </si>
  <si>
    <t>Needed Focal Length (mm)</t>
  </si>
  <si>
    <t>Assumed f # of lens</t>
  </si>
  <si>
    <t>Laser Light Wavelength (nm)</t>
  </si>
  <si>
    <t>Focal Depth (mm)</t>
  </si>
  <si>
    <t>CONDITION 1 : Image Displacement xp Pixels</t>
  </si>
  <si>
    <t>Desired Displacement in Pixels xp</t>
  </si>
  <si>
    <t>Corresponding Displacement of Object (mm)</t>
  </si>
  <si>
    <t>Particle Displacement at min dt (mm)</t>
  </si>
  <si>
    <t>defined by Nd:YAG laser</t>
  </si>
  <si>
    <t>normally fixed by system</t>
  </si>
  <si>
    <t>Alternative Focal Lengths (mm)</t>
  </si>
  <si>
    <t>Alternative Working Distances (mm)</t>
  </si>
  <si>
    <t>normally fixed, for some models variable</t>
  </si>
  <si>
    <t>Particlesize (µm)</t>
  </si>
  <si>
    <t>Resulting Diffraction limited Diameter (µm)</t>
  </si>
  <si>
    <t>Minimum Time dt (µs)</t>
  </si>
  <si>
    <t>xp Pixels in Image are (µm)</t>
  </si>
  <si>
    <t>Time for desired Displacement (µs)</t>
  </si>
  <si>
    <t>Minimum possible Image Size (µm)</t>
  </si>
  <si>
    <t>range between 1,8 and 22 depends on lens</t>
  </si>
  <si>
    <t>Min. Image size covers n pixels</t>
  </si>
  <si>
    <t>PIV Calculator for FlowMaster Systems</t>
  </si>
  <si>
    <t>Magnification selected (the smaller one)</t>
  </si>
  <si>
    <t>theoretical limit</t>
  </si>
  <si>
    <t>With this table one can</t>
  </si>
  <si>
    <t>calculate some parameters</t>
  </si>
  <si>
    <t>before performing a PIV</t>
  </si>
  <si>
    <t>experiment. This allows to check</t>
  </si>
  <si>
    <t>for a suitable lens and working</t>
  </si>
  <si>
    <t>distance as well as laser pulse</t>
  </si>
  <si>
    <t>(place the mouse-pointer on a small red triangle for help)</t>
  </si>
  <si>
    <t>separation (dt) and focal depth.</t>
  </si>
  <si>
    <t>should be around 5-8</t>
  </si>
  <si>
    <t>From given data for the velocity,</t>
  </si>
  <si>
    <t>a camera and a size of the</t>
  </si>
  <si>
    <t>imaged area a magnification and</t>
  </si>
  <si>
    <t>a lens are calculated. The</t>
  </si>
  <si>
    <t>calculated 'needed focal length'</t>
  </si>
  <si>
    <t>is based on simple geometrical</t>
  </si>
  <si>
    <t>optics so that a real lens (like</t>
  </si>
  <si>
    <t>in the table) must be selected</t>
  </si>
  <si>
    <t>according to desired working</t>
  </si>
  <si>
    <t>exactly be calculated with simple</t>
  </si>
  <si>
    <t>because these are valid only for</t>
  </si>
  <si>
    <t>'alternative working distances'</t>
  </si>
  <si>
    <t>are corrected with a practical</t>
  </si>
  <si>
    <t>factor in order to meet real life</t>
  </si>
  <si>
    <t>conditions fairly well.</t>
  </si>
  <si>
    <t>'Diffraction limited imaging' is</t>
  </si>
  <si>
    <t>valid for small particles but the</t>
  </si>
  <si>
    <t>calculated theoretical limit is</t>
  </si>
  <si>
    <t>often smaller than the limit due to</t>
  </si>
  <si>
    <t>'thin' lenses. The 'needed focal</t>
  </si>
  <si>
    <t>length' is true for one thin lens.</t>
  </si>
  <si>
    <t>individual lenses and they vary</t>
  </si>
  <si>
    <t>the distance between the lens and</t>
  </si>
  <si>
    <t>Real objectives consist of some</t>
  </si>
  <si>
    <t>distance. Real objectives can not</t>
  </si>
  <si>
    <t>geometric optics equations</t>
  </si>
  <si>
    <t>lens abberations. Typically a</t>
  </si>
  <si>
    <t>the chip (value in D26) therefore the</t>
  </si>
  <si>
    <t>particle image will not be smaller</t>
  </si>
  <si>
    <t>than 15µm even at a wide aperture</t>
  </si>
  <si>
    <t>(small f-number).</t>
  </si>
  <si>
    <t>ImInt</t>
  </si>
  <si>
    <t>proX2M</t>
  </si>
  <si>
    <t>IproX4M</t>
  </si>
  <si>
    <t>proX11M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</si>
</sst>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  <numFmt numFmtId="181" formatCode="0.000"/>
    <numFmt numFmtId="182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0" xfId="0" applyFont="1" applyBorder="1" applyAlignment="1">
      <alignment/>
    </xf>
    <xf numFmtId="18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182" fontId="2" fillId="0" borderId="0" xfId="0" applyNumberFormat="1" applyFont="1" applyBorder="1" applyAlignment="1">
      <alignment horizontal="left"/>
    </xf>
    <xf numFmtId="182" fontId="2" fillId="0" borderId="16" xfId="0" applyNumberFormat="1" applyFont="1" applyBorder="1" applyAlignment="1">
      <alignment horizontal="left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 quotePrefix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38100</xdr:rowOff>
    </xdr:from>
    <xdr:to>
      <xdr:col>8</xdr:col>
      <xdr:colOff>342900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8100"/>
          <a:ext cx="1943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L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6.57421875" style="39" customWidth="1"/>
    <col min="2" max="2" width="2.57421875" style="0" customWidth="1"/>
    <col min="3" max="3" width="38.00390625" style="0" customWidth="1"/>
    <col min="4" max="9" width="8.421875" style="1" customWidth="1"/>
    <col min="10" max="10" width="4.28125" style="1" customWidth="1"/>
  </cols>
  <sheetData>
    <row r="1" ht="12.75"/>
    <row r="2" spans="1:3" s="24" customFormat="1" ht="21" customHeight="1">
      <c r="A2" s="40"/>
      <c r="C2" s="35" t="s">
        <v>44</v>
      </c>
    </row>
    <row r="3" s="24" customFormat="1" ht="21" customHeight="1">
      <c r="A3" s="40"/>
    </row>
    <row r="4" spans="1:3" s="24" customFormat="1" ht="21" customHeight="1">
      <c r="A4" s="40"/>
      <c r="C4" s="36" t="s">
        <v>53</v>
      </c>
    </row>
    <row r="5" ht="12.75">
      <c r="C5" s="22" t="s">
        <v>6</v>
      </c>
    </row>
    <row r="6" spans="1:9" ht="12.75">
      <c r="A6" s="39" t="s">
        <v>47</v>
      </c>
      <c r="C6" s="2" t="s">
        <v>9</v>
      </c>
      <c r="D6" s="27">
        <v>10</v>
      </c>
      <c r="E6" s="3"/>
      <c r="F6" s="3"/>
      <c r="G6" s="3"/>
      <c r="H6" s="3"/>
      <c r="I6" s="4"/>
    </row>
    <row r="7" spans="1:9" ht="12.75">
      <c r="A7" s="39" t="s">
        <v>48</v>
      </c>
      <c r="C7" s="5" t="s">
        <v>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/>
    </row>
    <row r="8" spans="1:9" ht="12.75">
      <c r="A8" s="39" t="s">
        <v>49</v>
      </c>
      <c r="B8" s="33"/>
      <c r="C8" s="34"/>
      <c r="D8" s="28">
        <v>16.7</v>
      </c>
      <c r="E8" s="28">
        <v>16.1</v>
      </c>
      <c r="F8" s="28">
        <v>2048</v>
      </c>
      <c r="G8" s="28">
        <v>2048</v>
      </c>
      <c r="H8" s="28">
        <v>7.4</v>
      </c>
      <c r="I8" s="29" t="s">
        <v>89</v>
      </c>
    </row>
    <row r="9" spans="1:9" ht="12.75">
      <c r="A9" s="39" t="s">
        <v>50</v>
      </c>
      <c r="C9" s="32"/>
      <c r="D9" s="37">
        <v>8.87</v>
      </c>
      <c r="E9" s="37">
        <v>6.7</v>
      </c>
      <c r="F9" s="37">
        <v>1376</v>
      </c>
      <c r="G9" s="37">
        <v>1040</v>
      </c>
      <c r="H9" s="37">
        <v>6.45</v>
      </c>
      <c r="I9" s="38" t="s">
        <v>87</v>
      </c>
    </row>
    <row r="10" spans="1:9" ht="12.75">
      <c r="A10" s="39" t="s">
        <v>51</v>
      </c>
      <c r="C10" s="32"/>
      <c r="D10" s="37">
        <v>12.2</v>
      </c>
      <c r="E10" s="37">
        <v>9</v>
      </c>
      <c r="F10" s="37">
        <v>1600</v>
      </c>
      <c r="G10" s="37">
        <v>1200</v>
      </c>
      <c r="H10" s="37">
        <v>7.4</v>
      </c>
      <c r="I10" s="38" t="s">
        <v>88</v>
      </c>
    </row>
    <row r="11" spans="1:9" ht="12.75">
      <c r="A11" s="39" t="s">
        <v>52</v>
      </c>
      <c r="C11" s="32"/>
      <c r="D11" s="37">
        <v>16.7</v>
      </c>
      <c r="E11" s="37">
        <v>16.1</v>
      </c>
      <c r="F11" s="37">
        <v>2048</v>
      </c>
      <c r="G11" s="37">
        <v>2048</v>
      </c>
      <c r="H11" s="37">
        <v>7.4</v>
      </c>
      <c r="I11" s="38" t="s">
        <v>89</v>
      </c>
    </row>
    <row r="12" spans="1:12" ht="12.75">
      <c r="A12" s="39" t="s">
        <v>54</v>
      </c>
      <c r="C12" s="32"/>
      <c r="D12" s="37">
        <v>37.25</v>
      </c>
      <c r="E12" s="37">
        <v>25.7</v>
      </c>
      <c r="F12" s="37">
        <v>4008</v>
      </c>
      <c r="G12" s="37">
        <v>2672</v>
      </c>
      <c r="H12" s="37">
        <v>9</v>
      </c>
      <c r="I12" s="38" t="s">
        <v>90</v>
      </c>
      <c r="L12" s="16"/>
    </row>
    <row r="13" spans="3:9" ht="12.75">
      <c r="C13" s="5" t="s">
        <v>36</v>
      </c>
      <c r="D13" s="28">
        <v>1</v>
      </c>
      <c r="E13" s="6"/>
      <c r="F13" s="6"/>
      <c r="G13" s="6"/>
      <c r="H13" s="6"/>
      <c r="I13" s="7"/>
    </row>
    <row r="14" spans="1:9" ht="12.75">
      <c r="A14" s="39" t="s">
        <v>56</v>
      </c>
      <c r="C14" s="5" t="s">
        <v>10</v>
      </c>
      <c r="D14" s="28">
        <v>200</v>
      </c>
      <c r="E14" s="6"/>
      <c r="F14" s="6"/>
      <c r="G14" s="6"/>
      <c r="H14" s="6"/>
      <c r="I14" s="7"/>
    </row>
    <row r="15" spans="1:12" ht="12.75">
      <c r="A15" s="39" t="s">
        <v>57</v>
      </c>
      <c r="C15" s="8" t="s">
        <v>11</v>
      </c>
      <c r="D15" s="30">
        <v>200</v>
      </c>
      <c r="E15" s="9"/>
      <c r="F15" s="9"/>
      <c r="G15" s="9"/>
      <c r="H15" s="9"/>
      <c r="I15" s="10"/>
      <c r="L15" s="17"/>
    </row>
    <row r="16" ht="12.75">
      <c r="A16" s="39" t="s">
        <v>58</v>
      </c>
    </row>
    <row r="17" spans="1:3" ht="12.75">
      <c r="A17" s="39" t="s">
        <v>59</v>
      </c>
      <c r="C17" s="22" t="s">
        <v>7</v>
      </c>
    </row>
    <row r="18" spans="1:9" ht="12.75">
      <c r="A18" s="39" t="s">
        <v>60</v>
      </c>
      <c r="C18" s="11" t="s">
        <v>0</v>
      </c>
      <c r="D18" s="3"/>
      <c r="E18" s="3"/>
      <c r="F18" s="3"/>
      <c r="G18" s="3"/>
      <c r="H18" s="3"/>
      <c r="I18" s="4"/>
    </row>
    <row r="19" spans="1:9" ht="12.75">
      <c r="A19" s="39" t="s">
        <v>61</v>
      </c>
      <c r="C19" s="5" t="s">
        <v>17</v>
      </c>
      <c r="D19" s="6"/>
      <c r="E19" s="6"/>
      <c r="F19" s="6"/>
      <c r="G19" s="6"/>
      <c r="H19" s="6"/>
      <c r="I19" s="7"/>
    </row>
    <row r="20" spans="1:9" ht="12.75">
      <c r="A20" s="39" t="s">
        <v>62</v>
      </c>
      <c r="C20" s="5" t="s">
        <v>18</v>
      </c>
      <c r="D20" s="12">
        <f>D8/D14</f>
        <v>0.08349999999999999</v>
      </c>
      <c r="E20" s="6"/>
      <c r="F20" s="6"/>
      <c r="G20" s="6"/>
      <c r="H20" s="6"/>
      <c r="I20" s="7"/>
    </row>
    <row r="21" spans="1:9" ht="12.75">
      <c r="A21" s="39" t="s">
        <v>63</v>
      </c>
      <c r="C21" s="5" t="s">
        <v>19</v>
      </c>
      <c r="D21" s="12">
        <f>E8/D15</f>
        <v>0.0805</v>
      </c>
      <c r="E21" s="6"/>
      <c r="F21" s="6"/>
      <c r="G21" s="6"/>
      <c r="H21" s="6"/>
      <c r="I21" s="7"/>
    </row>
    <row r="22" spans="1:9" ht="12.75">
      <c r="A22" s="39" t="s">
        <v>64</v>
      </c>
      <c r="C22" s="5" t="s">
        <v>45</v>
      </c>
      <c r="D22" s="12">
        <f>MIN(D20:D21)</f>
        <v>0.0805</v>
      </c>
      <c r="E22" s="6"/>
      <c r="F22" s="6"/>
      <c r="G22" s="13"/>
      <c r="H22" s="13"/>
      <c r="I22" s="14"/>
    </row>
    <row r="23" spans="1:9" ht="12.75">
      <c r="A23" s="39" t="s">
        <v>80</v>
      </c>
      <c r="C23" s="5" t="s">
        <v>8</v>
      </c>
      <c r="D23" s="23" t="s">
        <v>2</v>
      </c>
      <c r="E23" s="18">
        <f>D8/D22</f>
        <v>207.45341614906832</v>
      </c>
      <c r="F23" s="23" t="s">
        <v>3</v>
      </c>
      <c r="G23" s="18">
        <f>E8/D22</f>
        <v>200</v>
      </c>
      <c r="H23" s="6"/>
      <c r="I23" s="7"/>
    </row>
    <row r="24" spans="1:9" ht="12.75">
      <c r="A24" s="39" t="s">
        <v>65</v>
      </c>
      <c r="C24" s="5"/>
      <c r="D24" s="6"/>
      <c r="E24" s="13"/>
      <c r="F24" s="6"/>
      <c r="G24" s="6"/>
      <c r="H24" s="6"/>
      <c r="I24" s="7"/>
    </row>
    <row r="25" spans="1:9" ht="12.75">
      <c r="A25" s="39" t="s">
        <v>81</v>
      </c>
      <c r="C25" s="5" t="s">
        <v>20</v>
      </c>
      <c r="D25" s="6"/>
      <c r="E25" s="13"/>
      <c r="F25" s="6"/>
      <c r="G25" s="6"/>
      <c r="H25" s="6"/>
      <c r="I25" s="7"/>
    </row>
    <row r="26" spans="1:9" ht="12.75">
      <c r="A26" s="39" t="s">
        <v>66</v>
      </c>
      <c r="C26" s="5" t="s">
        <v>21</v>
      </c>
      <c r="D26" s="28">
        <v>46.5</v>
      </c>
      <c r="E26" s="13" t="s">
        <v>35</v>
      </c>
      <c r="F26" s="6"/>
      <c r="G26" s="6"/>
      <c r="H26" s="6"/>
      <c r="I26" s="7"/>
    </row>
    <row r="27" spans="1:9" ht="12.75">
      <c r="A27" s="41" t="s">
        <v>75</v>
      </c>
      <c r="C27" s="5" t="s">
        <v>22</v>
      </c>
      <c r="D27" s="18">
        <f>D26/D22</f>
        <v>577.639751552795</v>
      </c>
      <c r="E27" s="13" t="str">
        <f>IF(D27&gt;400,"o.k.","too close")</f>
        <v>o.k.</v>
      </c>
      <c r="F27" s="6"/>
      <c r="G27" s="6"/>
      <c r="H27" s="6"/>
      <c r="I27" s="7"/>
    </row>
    <row r="28" spans="1:9" ht="12.75">
      <c r="A28" s="39" t="s">
        <v>76</v>
      </c>
      <c r="C28" s="5" t="s">
        <v>23</v>
      </c>
      <c r="D28" s="18">
        <f>1/(1/D26+1/D27)</f>
        <v>43.03563165201295</v>
      </c>
      <c r="E28" s="13" t="str">
        <f>IF(D28&gt;20,"o.k.","too short")</f>
        <v>o.k.</v>
      </c>
      <c r="F28" s="6"/>
      <c r="G28" s="6"/>
      <c r="H28" s="6"/>
      <c r="I28" s="7"/>
    </row>
    <row r="29" spans="1:9" ht="12.75">
      <c r="A29" s="39" t="s">
        <v>79</v>
      </c>
      <c r="C29" s="5" t="s">
        <v>33</v>
      </c>
      <c r="D29" s="31">
        <v>28</v>
      </c>
      <c r="E29" s="31">
        <v>50</v>
      </c>
      <c r="F29" s="31">
        <v>60</v>
      </c>
      <c r="G29" s="31">
        <v>70</v>
      </c>
      <c r="H29" s="31">
        <v>100</v>
      </c>
      <c r="I29" s="29">
        <v>105</v>
      </c>
    </row>
    <row r="30" spans="1:9" ht="12.75">
      <c r="A30" s="39" t="s">
        <v>77</v>
      </c>
      <c r="C30" s="5" t="s">
        <v>34</v>
      </c>
      <c r="D30" s="20">
        <f aca="true" t="shared" si="0" ref="D30:I30">D29*(1+$D$22)/$D$22*0.9</f>
        <v>338.2434782608696</v>
      </c>
      <c r="E30" s="20">
        <f t="shared" si="0"/>
        <v>604.0062111801243</v>
      </c>
      <c r="F30" s="20">
        <f t="shared" si="0"/>
        <v>724.807453416149</v>
      </c>
      <c r="G30" s="20">
        <f t="shared" si="0"/>
        <v>845.608695652174</v>
      </c>
      <c r="H30" s="20">
        <f t="shared" si="0"/>
        <v>1208.0124223602486</v>
      </c>
      <c r="I30" s="21">
        <f t="shared" si="0"/>
        <v>1268.413043478261</v>
      </c>
    </row>
    <row r="31" spans="1:9" ht="12.75">
      <c r="A31" s="39" t="s">
        <v>78</v>
      </c>
      <c r="C31" s="5"/>
      <c r="D31" s="6"/>
      <c r="E31" s="6"/>
      <c r="F31" s="6"/>
      <c r="G31" s="6"/>
      <c r="H31" s="6"/>
      <c r="I31" s="7"/>
    </row>
    <row r="32" spans="1:9" ht="12.75">
      <c r="A32" s="39" t="s">
        <v>83</v>
      </c>
      <c r="C32" s="15" t="s">
        <v>5</v>
      </c>
      <c r="D32" s="6"/>
      <c r="E32" s="13"/>
      <c r="F32" s="6"/>
      <c r="G32" s="6"/>
      <c r="H32" s="6"/>
      <c r="I32" s="7"/>
    </row>
    <row r="33" spans="1:9" ht="12.75">
      <c r="A33" s="41" t="s">
        <v>67</v>
      </c>
      <c r="C33" s="5" t="s">
        <v>24</v>
      </c>
      <c r="D33" s="28">
        <v>4</v>
      </c>
      <c r="E33" s="13" t="s">
        <v>42</v>
      </c>
      <c r="F33" s="6"/>
      <c r="G33" s="6"/>
      <c r="H33" s="6"/>
      <c r="I33" s="7"/>
    </row>
    <row r="34" spans="1:9" ht="12.75">
      <c r="A34" s="39" t="s">
        <v>68</v>
      </c>
      <c r="C34" s="5" t="s">
        <v>25</v>
      </c>
      <c r="D34" s="28">
        <v>532</v>
      </c>
      <c r="E34" s="13" t="s">
        <v>31</v>
      </c>
      <c r="F34" s="6"/>
      <c r="G34" s="6"/>
      <c r="H34" s="6"/>
      <c r="I34" s="7"/>
    </row>
    <row r="35" spans="1:9" ht="12.75">
      <c r="A35" s="39" t="s">
        <v>69</v>
      </c>
      <c r="C35" s="5" t="s">
        <v>37</v>
      </c>
      <c r="D35" s="13">
        <f>2.44*D33*(1+D22)*D34/1000</f>
        <v>5.61030176</v>
      </c>
      <c r="E35" s="13"/>
      <c r="F35" s="6"/>
      <c r="G35" s="6"/>
      <c r="H35" s="6"/>
      <c r="I35" s="7"/>
    </row>
    <row r="36" spans="1:9" ht="12.75">
      <c r="A36" s="39" t="s">
        <v>70</v>
      </c>
      <c r="C36" s="5" t="s">
        <v>41</v>
      </c>
      <c r="D36" s="19">
        <f>SQRT((D22*D13)*(D22*D13)+D35*D35)</f>
        <v>5.610879261600546</v>
      </c>
      <c r="E36" s="13" t="s">
        <v>46</v>
      </c>
      <c r="F36" s="6"/>
      <c r="G36" s="6"/>
      <c r="H36" s="6"/>
      <c r="I36" s="7"/>
    </row>
    <row r="37" spans="3:9" ht="12.75">
      <c r="C37" s="5" t="s">
        <v>43</v>
      </c>
      <c r="D37" s="25">
        <f>D36/H8</f>
        <v>0.7582269272433171</v>
      </c>
      <c r="E37" s="6" t="str">
        <f>IF(D36&lt;15,"below lens resolution","above lens resolution")</f>
        <v>below lens resolution</v>
      </c>
      <c r="F37" s="6"/>
      <c r="G37" s="6"/>
      <c r="H37" s="6"/>
      <c r="I37" s="7"/>
    </row>
    <row r="38" spans="1:9" ht="12.75">
      <c r="A38" s="41" t="s">
        <v>71</v>
      </c>
      <c r="C38" s="5" t="s">
        <v>26</v>
      </c>
      <c r="D38" s="19">
        <f>2*D33*D35*(1+D22)/(D22*D22)/1000</f>
        <v>7.483576777661354</v>
      </c>
      <c r="E38" s="13"/>
      <c r="F38" s="6"/>
      <c r="G38" s="6"/>
      <c r="H38" s="6"/>
      <c r="I38" s="7"/>
    </row>
    <row r="39" spans="1:9" ht="12.75">
      <c r="A39" s="39" t="s">
        <v>72</v>
      </c>
      <c r="C39" s="5"/>
      <c r="D39" s="6"/>
      <c r="E39" s="13"/>
      <c r="F39" s="6"/>
      <c r="G39" s="6"/>
      <c r="H39" s="6"/>
      <c r="I39" s="7"/>
    </row>
    <row r="40" spans="1:9" ht="12.75">
      <c r="A40" s="39" t="s">
        <v>73</v>
      </c>
      <c r="C40" s="15" t="s">
        <v>4</v>
      </c>
      <c r="D40" s="6"/>
      <c r="E40" s="13"/>
      <c r="F40" s="6"/>
      <c r="G40" s="6"/>
      <c r="H40" s="6"/>
      <c r="I40" s="7"/>
    </row>
    <row r="41" spans="1:9" ht="12.75">
      <c r="A41" s="39" t="s">
        <v>74</v>
      </c>
      <c r="C41" s="5" t="s">
        <v>27</v>
      </c>
      <c r="D41" s="6"/>
      <c r="E41" s="6"/>
      <c r="F41" s="6"/>
      <c r="G41" s="6"/>
      <c r="H41" s="6"/>
      <c r="I41" s="7"/>
    </row>
    <row r="42" spans="1:9" ht="12.75">
      <c r="A42" s="39" t="s">
        <v>82</v>
      </c>
      <c r="C42" s="5" t="s">
        <v>28</v>
      </c>
      <c r="D42" s="28">
        <v>8</v>
      </c>
      <c r="E42" s="6" t="s">
        <v>55</v>
      </c>
      <c r="F42" s="6"/>
      <c r="G42" s="6"/>
      <c r="H42" s="6"/>
      <c r="I42" s="7"/>
    </row>
    <row r="43" spans="1:9" ht="12.75">
      <c r="A43" s="39" t="s">
        <v>84</v>
      </c>
      <c r="C43" s="5" t="s">
        <v>38</v>
      </c>
      <c r="D43" s="28">
        <v>1</v>
      </c>
      <c r="E43" s="13" t="s">
        <v>32</v>
      </c>
      <c r="F43" s="6"/>
      <c r="G43" s="6"/>
      <c r="H43" s="6"/>
      <c r="I43" s="7"/>
    </row>
    <row r="44" spans="1:9" ht="12.75">
      <c r="A44" s="39" t="s">
        <v>85</v>
      </c>
      <c r="C44" s="5" t="s">
        <v>39</v>
      </c>
      <c r="D44" s="6">
        <f>D42*H8</f>
        <v>59.2</v>
      </c>
      <c r="E44" s="6"/>
      <c r="F44" s="6"/>
      <c r="G44" s="6"/>
      <c r="H44" s="6"/>
      <c r="I44" s="7"/>
    </row>
    <row r="45" spans="1:9" ht="12.75">
      <c r="A45" s="39" t="s">
        <v>86</v>
      </c>
      <c r="C45" s="5" t="s">
        <v>29</v>
      </c>
      <c r="D45" s="13">
        <f>D44/D22/1000</f>
        <v>0.7354037267080746</v>
      </c>
      <c r="E45" s="6"/>
      <c r="F45" s="6"/>
      <c r="G45" s="6"/>
      <c r="H45" s="6"/>
      <c r="I45" s="7"/>
    </row>
    <row r="46" spans="3:9" ht="12.75">
      <c r="C46" s="5" t="s">
        <v>30</v>
      </c>
      <c r="D46" s="13">
        <f>D6*D43/1000</f>
        <v>0.01</v>
      </c>
      <c r="E46" s="6"/>
      <c r="F46" s="6"/>
      <c r="G46" s="6"/>
      <c r="H46" s="6"/>
      <c r="I46" s="7"/>
    </row>
    <row r="47" spans="3:9" ht="12.75">
      <c r="C47" s="8" t="s">
        <v>40</v>
      </c>
      <c r="D47" s="26">
        <f>D45/D6*1000</f>
        <v>73.54037267080746</v>
      </c>
      <c r="E47" s="9" t="str">
        <f>IF(D47&lt;D43,"not possible","ok")</f>
        <v>ok</v>
      </c>
      <c r="F47" s="9"/>
      <c r="G47" s="9"/>
      <c r="H47" s="9"/>
      <c r="I47" s="10"/>
    </row>
  </sheetData>
  <sheetProtection password="CCA4" sheet="1" objects="1" scenarios="1"/>
  <printOptions horizontalCentered="1" verticalCentered="1"/>
  <pageMargins left="0.7874015748031497" right="0.7086614173228347" top="0.984251968503937" bottom="1.77" header="0.5118110236220472" footer="0.5118110236220472"/>
  <pageSetup horizontalDpi="600" verticalDpi="600" orientation="portrait" paperSize="9" r:id="rId4"/>
  <headerFooter alignWithMargins="0">
    <oddFooter>&amp;C&amp;F -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PIV Parameters</dc:title>
  <dc:subject/>
  <dc:creator>LaVision</dc:creator>
  <cp:keywords/>
  <dc:description>for comments, suggestions or critical remarks send an email to cmeier@lavision.de</dc:description>
  <cp:lastModifiedBy>mschlaeger</cp:lastModifiedBy>
  <cp:lastPrinted>2002-03-27T11:39:59Z</cp:lastPrinted>
  <dcterms:created xsi:type="dcterms:W3CDTF">2002-03-09T12:57:50Z</dcterms:created>
  <dcterms:modified xsi:type="dcterms:W3CDTF">2008-11-28T11:25:10Z</dcterms:modified>
  <cp:category/>
  <cp:version/>
  <cp:contentType/>
  <cp:contentStatus/>
</cp:coreProperties>
</file>